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antonin/Dropbox/AM/ACCAB/Accompagnement/Docs Download site/"/>
    </mc:Choice>
  </mc:AlternateContent>
  <xr:revisionPtr revIDLastSave="0" documentId="13_ncr:1_{E0C6D525-B902-FB43-A178-83A014FA527C}" xr6:coauthVersionLast="47" xr6:coauthVersionMax="47" xr10:uidLastSave="{00000000-0000-0000-0000-000000000000}"/>
  <bookViews>
    <workbookView xWindow="1200" yWindow="500" windowWidth="38060" windowHeight="22220" activeTab="1" xr2:uid="{00000000-000D-0000-FFFF-FFFF00000000}"/>
  </bookViews>
  <sheets>
    <sheet name="Paramètres" sheetId="2" state="hidden" r:id="rId1"/>
    <sheet name="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3" i="1" l="1"/>
  <c r="C14" i="1"/>
  <c r="B14" i="1"/>
  <c r="D14" i="1"/>
  <c r="E14" i="1"/>
  <c r="F14" i="1"/>
  <c r="G14" i="1"/>
  <c r="H14" i="1"/>
  <c r="I14" i="1"/>
  <c r="J14" i="1"/>
  <c r="K14" i="1"/>
  <c r="L14" i="1"/>
  <c r="M14" i="1"/>
  <c r="N11" i="1"/>
  <c r="C11" i="1"/>
  <c r="D11" i="1"/>
  <c r="E11" i="1"/>
  <c r="F11" i="1"/>
  <c r="G11" i="1"/>
  <c r="H11" i="1"/>
  <c r="I11" i="1"/>
  <c r="J11" i="1"/>
  <c r="K11" i="1"/>
  <c r="L11" i="1"/>
  <c r="M11" i="1"/>
  <c r="B11" i="1"/>
  <c r="B9" i="1"/>
  <c r="B10" i="1" s="1"/>
  <c r="N6" i="1"/>
  <c r="C8" i="1"/>
  <c r="D8" i="1"/>
  <c r="E8" i="1"/>
  <c r="F8" i="1"/>
  <c r="G8" i="1"/>
  <c r="H8" i="1"/>
  <c r="I8" i="1"/>
  <c r="J8" i="1"/>
  <c r="K8" i="1"/>
  <c r="L8" i="1"/>
  <c r="M8" i="1"/>
  <c r="B8" i="1"/>
  <c r="N5" i="1"/>
  <c r="O6" i="1"/>
  <c r="O4" i="1"/>
  <c r="C6" i="1"/>
  <c r="C9" i="1" s="1"/>
  <c r="C10" i="1" s="1"/>
  <c r="D6" i="1"/>
  <c r="D9" i="1" s="1"/>
  <c r="D10" i="1" s="1"/>
  <c r="E6" i="1"/>
  <c r="E9" i="1" s="1"/>
  <c r="E10" i="1" s="1"/>
  <c r="F6" i="1"/>
  <c r="F9" i="1" s="1"/>
  <c r="F10" i="1" s="1"/>
  <c r="G6" i="1"/>
  <c r="G9" i="1" s="1"/>
  <c r="G10" i="1" s="1"/>
  <c r="H6" i="1"/>
  <c r="H9" i="1" s="1"/>
  <c r="H10" i="1" s="1"/>
  <c r="I6" i="1"/>
  <c r="I9" i="1" s="1"/>
  <c r="I10" i="1" s="1"/>
  <c r="J6" i="1"/>
  <c r="J9" i="1" s="1"/>
  <c r="J10" i="1" s="1"/>
  <c r="K6" i="1"/>
  <c r="K9" i="1" s="1"/>
  <c r="K10" i="1" s="1"/>
  <c r="L6" i="1"/>
  <c r="L9" i="1" s="1"/>
  <c r="L10" i="1" s="1"/>
  <c r="M6" i="1"/>
  <c r="M9" i="1" s="1"/>
  <c r="M10" i="1" s="1"/>
  <c r="B6" i="1"/>
  <c r="G12" i="1" l="1"/>
  <c r="G15" i="1" s="1"/>
  <c r="F12" i="1"/>
  <c r="F15" i="1" s="1"/>
  <c r="E12" i="1"/>
  <c r="E15" i="1" s="1"/>
  <c r="N12" i="1"/>
  <c r="O12" i="1" s="1"/>
  <c r="I12" i="1"/>
  <c r="I15" i="1" s="1"/>
  <c r="H12" i="1"/>
  <c r="H15" i="1" s="1"/>
  <c r="D12" i="1"/>
  <c r="D15" i="1" s="1"/>
  <c r="C12" i="1"/>
  <c r="C15" i="1" s="1"/>
  <c r="B12" i="1"/>
  <c r="B15" i="1" s="1"/>
  <c r="M12" i="1"/>
  <c r="M15" i="1" s="1"/>
  <c r="L12" i="1"/>
  <c r="L15" i="1" s="1"/>
  <c r="K12" i="1"/>
  <c r="K15" i="1" s="1"/>
  <c r="J12" i="1"/>
  <c r="J15" i="1" s="1"/>
  <c r="N10" i="1"/>
  <c r="N9" i="1"/>
</calcChain>
</file>

<file path=xl/sharedStrings.xml><?xml version="1.0" encoding="utf-8"?>
<sst xmlns="http://schemas.openxmlformats.org/spreadsheetml/2006/main" count="55" uniqueCount="37">
  <si>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</si>
  <si>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</si>
  <si>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</si>
  <si>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</si>
  <si>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</si>
  <si>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</si>
  <si>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</si>
  <si>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</si>
  <si>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</si>
  <si>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</si>
  <si>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</si>
  <si>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</si>
  <si>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Chiffre d'affaires</t>
  </si>
  <si>
    <t>Catégorie fiscale</t>
  </si>
  <si>
    <t>BNC</t>
  </si>
  <si>
    <t>BIC Presta</t>
  </si>
  <si>
    <t>BIC Vente</t>
  </si>
  <si>
    <t>Taux de cotisations sociales</t>
  </si>
  <si>
    <t>Oui</t>
  </si>
  <si>
    <t>Non</t>
  </si>
  <si>
    <t>Seuil 1 : passage à TVA</t>
  </si>
  <si>
    <t>Seuil 2 : sortie du régime micro</t>
  </si>
  <si>
    <t>Réduction de cotisations sociales</t>
  </si>
  <si>
    <t>Bénéfice de l'Acre</t>
  </si>
  <si>
    <t>TOTAL</t>
  </si>
  <si>
    <t>Montant des cotisations sociales dues</t>
  </si>
  <si>
    <t>Revenu net de cotisations sociales</t>
  </si>
  <si>
    <t>Taux abattement pour l'impôt</t>
  </si>
  <si>
    <t>Taux d'abattement pour l'impôt</t>
  </si>
  <si>
    <t>taux</t>
  </si>
  <si>
    <t>Dont taux d'abattement pour frais  prof</t>
  </si>
  <si>
    <t>Estimation des frais réels</t>
  </si>
  <si>
    <t>Pourcentage des frais réels</t>
  </si>
  <si>
    <t>Situation des frais réels par rapport à l'abattement</t>
  </si>
  <si>
    <t>Montant de l'abattement accordé</t>
  </si>
  <si>
    <t xml:space="preserve">Consignes  : Les zones à compléter sont indiquer en </t>
  </si>
  <si>
    <t>Un document fourni avec plaisir par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</si>
</sst>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[Red]\-#,##0\ &quot;€&quot;"/>
    <numFmt numFmtId="165" formatCode="_-* #,##0.00_-;\-* #,##0.00_-;_-* &quot;-&quot;??_-;_-@_-"/>
    <numFmt numFmtId="166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right"/>
    </xf>
    <xf numFmtId="0" fontId="0" fillId="0" borderId="2" xfId="0" applyBorder="1"/>
    <xf numFmtId="0" fontId="2" fillId="0" borderId="3" xfId="0" applyFont="1" applyBorder="1"/>
    <xf numFmtId="0" fontId="0" fillId="0" borderId="4" xfId="0" applyBorder="1"/>
    <xf numFmtId="0" fontId="0" fillId="3" borderId="1" xfId="0" applyFill="1" applyBorder="1" applyAlignment="1">
      <alignment horizontal="right"/>
    </xf>
    <xf numFmtId="0" fontId="0" fillId="3" borderId="1" xfId="0" applyFill="1" applyBorder="1"/>
    <xf numFmtId="0" fontId="0" fillId="0" borderId="1" xfId="0" applyFont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1" xfId="0" applyFill="1" applyBorder="1"/>
    <xf numFmtId="0" fontId="2" fillId="0" borderId="1" xfId="0" applyFont="1" applyFill="1" applyBorder="1"/>
    <xf numFmtId="166" fontId="2" fillId="0" borderId="1" xfId="0" applyNumberFormat="1" applyFont="1" applyFill="1" applyBorder="1"/>
    <xf numFmtId="166" fontId="5" fillId="0" borderId="5" xfId="0" applyNumberFormat="1" applyFont="1" applyFill="1" applyBorder="1"/>
    <xf numFmtId="0" fontId="0" fillId="0" borderId="1" xfId="0" applyFont="1" applyFill="1" applyBorder="1" applyAlignment="1">
      <alignment horizontal="right"/>
    </xf>
    <xf numFmtId="166" fontId="0" fillId="0" borderId="1" xfId="0" applyNumberFormat="1" applyFont="1" applyFill="1" applyBorder="1"/>
    <xf numFmtId="0" fontId="0" fillId="2" borderId="1" xfId="0" applyFont="1" applyFill="1" applyBorder="1"/>
    <xf numFmtId="0" fontId="0" fillId="2" borderId="5" xfId="0" applyFont="1" applyFill="1" applyBorder="1"/>
    <xf numFmtId="9" fontId="0" fillId="2" borderId="1" xfId="0" applyNumberFormat="1" applyFont="1" applyFill="1" applyBorder="1"/>
    <xf numFmtId="9" fontId="0" fillId="0" borderId="1" xfId="0" applyNumberFormat="1" applyFont="1" applyBorder="1"/>
    <xf numFmtId="9" fontId="0" fillId="2" borderId="5" xfId="0" applyNumberFormat="1" applyFont="1" applyFill="1" applyBorder="1"/>
    <xf numFmtId="9" fontId="0" fillId="0" borderId="1" xfId="0" applyNumberFormat="1" applyFill="1" applyBorder="1"/>
    <xf numFmtId="0" fontId="4" fillId="3" borderId="1" xfId="0" applyFont="1" applyFill="1" applyBorder="1" applyAlignment="1">
      <alignment horizontal="right"/>
    </xf>
    <xf numFmtId="166" fontId="4" fillId="3" borderId="7" xfId="0" applyNumberFormat="1" applyFont="1" applyFill="1" applyBorder="1"/>
    <xf numFmtId="166" fontId="4" fillId="3" borderId="5" xfId="0" applyNumberFormat="1" applyFont="1" applyFill="1" applyBorder="1"/>
    <xf numFmtId="165" fontId="0" fillId="3" borderId="0" xfId="1" applyFont="1" applyFill="1"/>
    <xf numFmtId="0" fontId="0" fillId="0" borderId="0" xfId="0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left"/>
    </xf>
    <xf numFmtId="0" fontId="4" fillId="5" borderId="1" xfId="0" applyFont="1" applyFill="1" applyBorder="1" applyAlignment="1">
      <alignment horizontal="right" wrapText="1"/>
    </xf>
    <xf numFmtId="166" fontId="4" fillId="5" borderId="1" xfId="0" applyNumberFormat="1" applyFont="1" applyFill="1" applyBorder="1"/>
    <xf numFmtId="166" fontId="5" fillId="5" borderId="1" xfId="0" applyNumberFormat="1" applyFont="1" applyFill="1" applyBorder="1"/>
    <xf numFmtId="0" fontId="0" fillId="6" borderId="6" xfId="0" applyFill="1" applyBorder="1" applyAlignment="1">
      <alignment horizontal="right" wrapText="1"/>
    </xf>
    <xf numFmtId="0" fontId="0" fillId="6" borderId="1" xfId="0" applyFill="1" applyBorder="1" applyAlignment="1">
      <alignment wrapText="1"/>
    </xf>
    <xf numFmtId="164" fontId="2" fillId="0" borderId="1" xfId="0" applyNumberFormat="1" applyFont="1" applyFill="1" applyBorder="1"/>
    <xf numFmtId="0" fontId="2" fillId="0" borderId="8" xfId="0" applyFont="1" applyBorder="1"/>
    <xf numFmtId="0" fontId="0" fillId="0" borderId="9" xfId="0" applyBorder="1"/>
    <xf numFmtId="0" fontId="0" fillId="3" borderId="9" xfId="0" applyFill="1" applyBorder="1"/>
    <xf numFmtId="0" fontId="0" fillId="3" borderId="10" xfId="0" applyFill="1" applyBorder="1"/>
  </cellXfs>
  <cellStyles count="2">
    <cellStyle name="Milliers" xfId="1" builtinId="3"/>
    <cellStyle name="Normal" xfId="0" builtinId="0"/>
  </cellStyles>
  <dxfs count="6">
    <dxf>
      <border outline="0">
        <bottom style="thin">
          <color indexed="64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30480</xdr:colOff>
      <xdr:row>12</xdr:row>
      <xdr:rowOff>7620</xdr:rowOff>
    </xdr:from>
    <xdr:to>
      <xdr:col>14</xdr:col>
      <xdr:colOff>320040</xdr:colOff>
      <xdr:row>13</xdr:row>
      <xdr:rowOff>30480</xdr:rowOff>
    </xdr:to>
    <xdr:sp macro="" textlink="">
      <xdr:nvSpPr>
        <xdr:cNvPr id="2" name="Flèche : angle droit à deux pointes 1">
          <a:extLst>
            <a:ext uri="{FF2B5EF4-FFF2-40B4-BE49-F238E27FC236}">
              <a16:creationId xmlns:a16="http://schemas.microsoft.com/office/drawing/2014/main" id="{53C2DA34-A5DB-4FE9-BF8D-7DFDDD0541D0}"/>
            </a:ext>
          </a:extLst>
        </xdr:cNvPr>
        <xdr:cNvSpPr/>
      </xdr:nvSpPr>
      <xdr:spPr>
        <a:xfrm>
          <a:off x="10538460" y="2522220"/>
          <a:ext cx="289560" cy="205740"/>
        </a:xfrm>
        <a:prstGeom prst="leftUp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 b="1" cap="none" spc="0">
            <a:ln w="22225">
              <a:solidFill>
                <a:schemeClr val="accent2"/>
              </a:solidFill>
              <a:prstDash val="solid"/>
            </a:ln>
            <a:solidFill>
              <a:schemeClr val="accent2">
                <a:lumMod val="40000"/>
                <a:lumOff val="60000"/>
              </a:schemeClr>
            </a:solidFill>
            <a:effectLst/>
          </a:endParaRPr>
        </a:p>
      </xdr:txBody>
    </xdr:sp>
    <xdr:clientData/>
  </xdr:twoCellAnchor>
  <xdr:twoCellAnchor editAs="oneCell">
    <xdr:from>
      <xdr:col>15</xdr:col>
      <xdr:colOff>0</xdr:colOff>
      <xdr:row>21</xdr:row>
      <xdr:rowOff>152400</xdr:rowOff>
    </xdr:from>
    <xdr:to>
      <xdr:col>16</xdr:col>
      <xdr:colOff>440944</xdr:colOff>
      <xdr:row>28</xdr:row>
      <xdr:rowOff>139700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ED72503-1D28-9B45-B6F3-D1F1E6800B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44400" y="5524500"/>
          <a:ext cx="2384044" cy="1320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3C742EB-807A-4C63-B569-27F143F57EF0}" name="Tableau1" displayName="Tableau1" ref="A3:A6" totalsRowShown="0" headerRowDxfId="5" headerRowBorderDxfId="4" tableBorderDxfId="3" totalsRowBorderDxfId="2">
  <autoFilter ref="A3:A6" xr:uid="{9A3331A3-A65B-41C6-9334-E6BB83A99917}"/>
  <tableColumns count="1">
    <tableColumn id="1" xr3:uid="{1E0FFF98-9EB8-4750-BB1B-71B7CF0FE16C}" name="Catégorie fiscale" dataDxfId="1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4D2AE81-DB6E-4314-8B21-394FBCBD21E3}" name="Tableau2" displayName="Tableau2" ref="C3:C5" totalsRowShown="0">
  <autoFilter ref="C3:C5" xr:uid="{6B6B2C5A-3975-4EC1-AFB2-4229F9B4E813}"/>
  <tableColumns count="1">
    <tableColumn id="1" xr3:uid="{04520FB7-EB5C-43A4-A724-A7DDE8E3F9F4}" name="Bénéfice de l'Acre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A7487EF-6632-4B4A-B695-C72729E5E752}" name="Tableau3" displayName="Tableau3" ref="E3:F6" totalsRowShown="0" tableBorderDxfId="0">
  <autoFilter ref="E3:F6" xr:uid="{88D4ED78-7F63-45B7-A409-A0DA1EBE39A8}"/>
  <tableColumns count="2">
    <tableColumn id="1" xr3:uid="{04F9FBA6-1F44-48A9-B43F-DDD2DECEB814}" name="Taux d'abattement pour l'impôt"/>
    <tableColumn id="2" xr3:uid="{FCD42FF5-40C8-40E3-9F4A-59B703D715C3}" name="taux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E9D2A-9E19-4158-B550-A4B37CB61167}">
  <dimension ref="A3:F6"/>
  <sheetViews>
    <sheetView workbookViewId="0">
      <selection activeCell="H1" sqref="H1:H9"/>
    </sheetView>
  </sheetViews>
  <sheetFormatPr baseColWidth="10" defaultRowHeight="15" x14ac:dyDescent="0.2"/>
  <cols>
    <col min="1" max="1" width="16.5" customWidth="1"/>
    <col min="2" max="2" width="5.83203125" customWidth="1"/>
    <col min="3" max="3" width="20.1640625" customWidth="1"/>
    <col min="4" max="4" width="3.83203125" customWidth="1"/>
    <col min="5" max="5" width="28.5" customWidth="1"/>
  </cols>
  <sheetData>
    <row r="3" spans="1:6" x14ac:dyDescent="0.2">
      <c r="A3" s="3" t="s">
        <v>13</v>
      </c>
      <c r="C3" t="s">
        <v>23</v>
      </c>
      <c r="E3" t="s">
        <v>28</v>
      </c>
      <c r="F3" t="s">
        <v>29</v>
      </c>
    </row>
    <row r="4" spans="1:6" x14ac:dyDescent="0.2">
      <c r="A4" s="2" t="s">
        <v>14</v>
      </c>
      <c r="C4" t="s">
        <v>18</v>
      </c>
      <c r="E4" s="18" t="s">
        <v>14</v>
      </c>
      <c r="F4" s="20">
        <v>0.34</v>
      </c>
    </row>
    <row r="5" spans="1:6" x14ac:dyDescent="0.2">
      <c r="A5" s="2" t="s">
        <v>15</v>
      </c>
      <c r="C5" t="s">
        <v>19</v>
      </c>
      <c r="E5" s="7" t="s">
        <v>15</v>
      </c>
      <c r="F5" s="21">
        <v>0.5</v>
      </c>
    </row>
    <row r="6" spans="1:6" x14ac:dyDescent="0.2">
      <c r="A6" s="4" t="s">
        <v>16</v>
      </c>
      <c r="E6" s="19" t="s">
        <v>16</v>
      </c>
      <c r="F6" s="22">
        <v>0.71</v>
      </c>
    </row>
  </sheetData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workbookViewId="0">
      <selection activeCell="N39" sqref="N39"/>
    </sheetView>
  </sheetViews>
  <sheetFormatPr baseColWidth="10" defaultColWidth="8.83203125" defaultRowHeight="15" x14ac:dyDescent="0.2"/>
  <cols>
    <col min="1" max="1" width="34.5" customWidth="1"/>
    <col min="13" max="13" width="12" customWidth="1"/>
    <col min="15" max="15" width="9.5" bestFit="1" customWidth="1"/>
    <col min="16" max="16" width="25.5" customWidth="1"/>
  </cols>
  <sheetData>
    <row r="1" spans="1:16" ht="16" thickBot="1" x14ac:dyDescent="0.25"/>
    <row r="2" spans="1:16" ht="16" thickBot="1" x14ac:dyDescent="0.25">
      <c r="A2" s="37" t="s">
        <v>35</v>
      </c>
      <c r="B2" s="38"/>
      <c r="C2" s="39"/>
      <c r="D2" s="40"/>
      <c r="L2" s="1" t="s">
        <v>13</v>
      </c>
      <c r="M2" s="27" t="s">
        <v>16</v>
      </c>
    </row>
    <row r="4" spans="1:16" x14ac:dyDescent="0.2">
      <c r="A4" s="8"/>
      <c r="B4" s="9" t="s">
        <v>0</v>
      </c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10" t="s">
        <v>24</v>
      </c>
      <c r="O4" s="29" t="str">
        <f>IF($M2="BIC Vente","91 000 €", "35 200 €")</f>
        <v>91 000 €</v>
      </c>
      <c r="P4" s="30" t="s">
        <v>20</v>
      </c>
    </row>
    <row r="5" spans="1:16" ht="19" x14ac:dyDescent="0.25">
      <c r="A5" s="24" t="s">
        <v>12</v>
      </c>
      <c r="B5" s="25">
        <v>2000</v>
      </c>
      <c r="C5" s="26">
        <v>2000</v>
      </c>
      <c r="D5" s="26">
        <v>2000</v>
      </c>
      <c r="E5" s="26">
        <v>2000</v>
      </c>
      <c r="F5" s="26">
        <v>2000</v>
      </c>
      <c r="G5" s="26">
        <v>2000</v>
      </c>
      <c r="H5" s="26">
        <v>2000</v>
      </c>
      <c r="I5" s="26">
        <v>2000</v>
      </c>
      <c r="J5" s="26">
        <v>2000</v>
      </c>
      <c r="K5" s="26">
        <v>2000</v>
      </c>
      <c r="L5" s="26">
        <v>2000</v>
      </c>
      <c r="M5" s="26">
        <v>2000</v>
      </c>
      <c r="N5" s="15">
        <f>SUM(B5:M5)</f>
        <v>24000</v>
      </c>
      <c r="P5" s="28"/>
    </row>
    <row r="6" spans="1:16" x14ac:dyDescent="0.2">
      <c r="A6" s="11" t="s">
        <v>17</v>
      </c>
      <c r="B6" s="12" t="str">
        <f>IF($M2="BIC Vente","12,80%","22%")</f>
        <v>12,80%</v>
      </c>
      <c r="C6" s="12" t="str">
        <f t="shared" ref="C6:N6" si="0">IF($M2="BIC Vente","12,80%","22%")</f>
        <v>12,80%</v>
      </c>
      <c r="D6" s="12" t="str">
        <f t="shared" si="0"/>
        <v>12,80%</v>
      </c>
      <c r="E6" s="12" t="str">
        <f t="shared" si="0"/>
        <v>12,80%</v>
      </c>
      <c r="F6" s="12" t="str">
        <f t="shared" si="0"/>
        <v>12,80%</v>
      </c>
      <c r="G6" s="12" t="str">
        <f t="shared" si="0"/>
        <v>12,80%</v>
      </c>
      <c r="H6" s="12" t="str">
        <f t="shared" si="0"/>
        <v>12,80%</v>
      </c>
      <c r="I6" s="12" t="str">
        <f t="shared" si="0"/>
        <v>12,80%</v>
      </c>
      <c r="J6" s="12" t="str">
        <f t="shared" si="0"/>
        <v>12,80%</v>
      </c>
      <c r="K6" s="12" t="str">
        <f t="shared" si="0"/>
        <v>12,80%</v>
      </c>
      <c r="L6" s="12" t="str">
        <f t="shared" si="0"/>
        <v>12,80%</v>
      </c>
      <c r="M6" s="12" t="str">
        <f t="shared" si="0"/>
        <v>12,80%</v>
      </c>
      <c r="N6" s="12" t="str">
        <f t="shared" si="0"/>
        <v>12,80%</v>
      </c>
      <c r="O6" s="29" t="str">
        <f>IF($M2="BIC Vente","170 000 €","70 000 €")</f>
        <v>170 000 €</v>
      </c>
      <c r="P6" s="30" t="s">
        <v>21</v>
      </c>
    </row>
    <row r="7" spans="1:16" x14ac:dyDescent="0.2">
      <c r="A7" s="5" t="s">
        <v>23</v>
      </c>
      <c r="B7" s="6" t="s">
        <v>18</v>
      </c>
      <c r="C7" s="6" t="s">
        <v>18</v>
      </c>
      <c r="D7" s="6" t="s">
        <v>19</v>
      </c>
      <c r="E7" s="6" t="s">
        <v>19</v>
      </c>
      <c r="F7" s="6" t="s">
        <v>19</v>
      </c>
      <c r="G7" s="6" t="s">
        <v>19</v>
      </c>
      <c r="H7" s="6" t="s">
        <v>19</v>
      </c>
      <c r="I7" s="6" t="s">
        <v>19</v>
      </c>
      <c r="J7" s="6" t="s">
        <v>19</v>
      </c>
      <c r="K7" s="6" t="s">
        <v>19</v>
      </c>
      <c r="L7" s="6" t="s">
        <v>19</v>
      </c>
      <c r="M7" s="6" t="s">
        <v>19</v>
      </c>
      <c r="N7" s="13"/>
    </row>
    <row r="8" spans="1:16" x14ac:dyDescent="0.2">
      <c r="A8" s="11" t="s">
        <v>22</v>
      </c>
      <c r="B8" s="12" t="str">
        <f>IF(B7="Oui","- 50%","0 %")</f>
        <v>- 50%</v>
      </c>
      <c r="C8" s="12" t="str">
        <f t="shared" ref="C8:M8" si="1">IF(C7="Oui","- 50%","0 %")</f>
        <v>- 50%</v>
      </c>
      <c r="D8" s="12" t="str">
        <f t="shared" si="1"/>
        <v>0 %</v>
      </c>
      <c r="E8" s="12" t="str">
        <f t="shared" si="1"/>
        <v>0 %</v>
      </c>
      <c r="F8" s="12" t="str">
        <f t="shared" si="1"/>
        <v>0 %</v>
      </c>
      <c r="G8" s="12" t="str">
        <f t="shared" si="1"/>
        <v>0 %</v>
      </c>
      <c r="H8" s="12" t="str">
        <f t="shared" si="1"/>
        <v>0 %</v>
      </c>
      <c r="I8" s="12" t="str">
        <f t="shared" si="1"/>
        <v>0 %</v>
      </c>
      <c r="J8" s="12" t="str">
        <f t="shared" si="1"/>
        <v>0 %</v>
      </c>
      <c r="K8" s="12" t="str">
        <f t="shared" si="1"/>
        <v>0 %</v>
      </c>
      <c r="L8" s="12" t="str">
        <f t="shared" si="1"/>
        <v>0 %</v>
      </c>
      <c r="M8" s="12" t="str">
        <f t="shared" si="1"/>
        <v>0 %</v>
      </c>
      <c r="N8" s="13"/>
    </row>
    <row r="9" spans="1:16" x14ac:dyDescent="0.2">
      <c r="A9" s="16" t="s">
        <v>25</v>
      </c>
      <c r="B9" s="17">
        <f>IF(B7="Oui",B5*(B6*0.5),B5*B6)</f>
        <v>128</v>
      </c>
      <c r="C9" s="17">
        <f t="shared" ref="C9:M9" si="2">IF(C7="Oui",C5*(C6*0.5),C5*C6)</f>
        <v>128</v>
      </c>
      <c r="D9" s="17">
        <f t="shared" si="2"/>
        <v>256</v>
      </c>
      <c r="E9" s="17">
        <f t="shared" si="2"/>
        <v>256</v>
      </c>
      <c r="F9" s="17">
        <f t="shared" si="2"/>
        <v>256</v>
      </c>
      <c r="G9" s="17">
        <f t="shared" si="2"/>
        <v>256</v>
      </c>
      <c r="H9" s="17">
        <f t="shared" si="2"/>
        <v>256</v>
      </c>
      <c r="I9" s="17">
        <f t="shared" si="2"/>
        <v>256</v>
      </c>
      <c r="J9" s="17">
        <f t="shared" si="2"/>
        <v>256</v>
      </c>
      <c r="K9" s="17">
        <f t="shared" si="2"/>
        <v>256</v>
      </c>
      <c r="L9" s="17">
        <f t="shared" si="2"/>
        <v>256</v>
      </c>
      <c r="M9" s="17">
        <f t="shared" si="2"/>
        <v>256</v>
      </c>
      <c r="N9" s="14">
        <f>SUM(B9:M9)</f>
        <v>2816</v>
      </c>
    </row>
    <row r="10" spans="1:16" ht="20" x14ac:dyDescent="0.25">
      <c r="A10" s="31" t="s">
        <v>26</v>
      </c>
      <c r="B10" s="32">
        <f>B5-B9</f>
        <v>1872</v>
      </c>
      <c r="C10" s="32">
        <f t="shared" ref="C10:M10" si="3">C5-C9</f>
        <v>1872</v>
      </c>
      <c r="D10" s="32">
        <f t="shared" si="3"/>
        <v>1744</v>
      </c>
      <c r="E10" s="32">
        <f t="shared" si="3"/>
        <v>1744</v>
      </c>
      <c r="F10" s="32">
        <f t="shared" si="3"/>
        <v>1744</v>
      </c>
      <c r="G10" s="32">
        <f t="shared" si="3"/>
        <v>1744</v>
      </c>
      <c r="H10" s="32">
        <f t="shared" si="3"/>
        <v>1744</v>
      </c>
      <c r="I10" s="32">
        <f t="shared" si="3"/>
        <v>1744</v>
      </c>
      <c r="J10" s="32">
        <f t="shared" si="3"/>
        <v>1744</v>
      </c>
      <c r="K10" s="32">
        <f t="shared" si="3"/>
        <v>1744</v>
      </c>
      <c r="L10" s="32">
        <f t="shared" si="3"/>
        <v>1744</v>
      </c>
      <c r="M10" s="32">
        <f t="shared" si="3"/>
        <v>1744</v>
      </c>
      <c r="N10" s="33">
        <f>SUM(B10:M10)</f>
        <v>21184</v>
      </c>
    </row>
    <row r="11" spans="1:16" x14ac:dyDescent="0.2">
      <c r="A11" s="11" t="s">
        <v>27</v>
      </c>
      <c r="B11" s="23">
        <f>_xlfn.IFS($M2=Paramètres!$E4,Paramètres!$F4,$M2=Paramètres!$E5,Paramètres!$F5,$M2=Paramètres!$E6,Paramètres!$F6)</f>
        <v>0.71</v>
      </c>
      <c r="C11" s="23">
        <f>_xlfn.IFS($M2=Paramètres!$E4,Paramètres!$F4,$M2=Paramètres!$E5,Paramètres!$F5,$M2=Paramètres!$E6,Paramètres!$F6)</f>
        <v>0.71</v>
      </c>
      <c r="D11" s="23">
        <f>_xlfn.IFS($M2=Paramètres!$E4,Paramètres!$F4,$M2=Paramètres!$E5,Paramètres!$F5,$M2=Paramètres!$E6,Paramètres!$F6)</f>
        <v>0.71</v>
      </c>
      <c r="E11" s="23">
        <f>_xlfn.IFS($M2=Paramètres!$E4,Paramètres!$F4,$M2=Paramètres!$E5,Paramètres!$F5,$M2=Paramètres!$E6,Paramètres!$F6)</f>
        <v>0.71</v>
      </c>
      <c r="F11" s="23">
        <f>_xlfn.IFS($M2=Paramètres!$E4,Paramètres!$F4,$M2=Paramètres!$E5,Paramètres!$F5,$M2=Paramètres!$E6,Paramètres!$F6)</f>
        <v>0.71</v>
      </c>
      <c r="G11" s="23">
        <f>_xlfn.IFS($M2=Paramètres!$E4,Paramètres!$F4,$M2=Paramètres!$E5,Paramètres!$F5,$M2=Paramètres!$E6,Paramètres!$F6)</f>
        <v>0.71</v>
      </c>
      <c r="H11" s="23">
        <f>_xlfn.IFS($M2=Paramètres!$E4,Paramètres!$F4,$M2=Paramètres!$E5,Paramètres!$F5,$M2=Paramètres!$E6,Paramètres!$F6)</f>
        <v>0.71</v>
      </c>
      <c r="I11" s="23">
        <f>_xlfn.IFS($M2=Paramètres!$E4,Paramètres!$F4,$M2=Paramètres!$E5,Paramètres!$F5,$M2=Paramètres!$E6,Paramètres!$F6)</f>
        <v>0.71</v>
      </c>
      <c r="J11" s="23">
        <f>_xlfn.IFS($M2=Paramètres!$E4,Paramètres!$F4,$M2=Paramètres!$E5,Paramètres!$F5,$M2=Paramètres!$E6,Paramètres!$F6)</f>
        <v>0.71</v>
      </c>
      <c r="K11" s="23">
        <f>_xlfn.IFS($M2=Paramètres!$E4,Paramètres!$F4,$M2=Paramètres!$E5,Paramètres!$F5,$M2=Paramètres!$E6,Paramètres!$F6)</f>
        <v>0.71</v>
      </c>
      <c r="L11" s="23">
        <f>_xlfn.IFS($M2=Paramètres!$E4,Paramètres!$F4,$M2=Paramètres!$E5,Paramètres!$F5,$M2=Paramètres!$E6,Paramètres!$F6)</f>
        <v>0.71</v>
      </c>
      <c r="M11" s="23">
        <f>_xlfn.IFS($M2=Paramètres!$E4,Paramètres!$F4,$M2=Paramètres!$E5,Paramètres!$F5,$M2=Paramètres!$E6,Paramètres!$F6)</f>
        <v>0.71</v>
      </c>
      <c r="N11" s="23">
        <f>_xlfn.IFS($M2=Paramètres!$E4,Paramètres!$F4,$M2=Paramètres!$E5,Paramètres!$F5,$M2=Paramètres!$E6,Paramètres!$F6)</f>
        <v>0.71</v>
      </c>
    </row>
    <row r="12" spans="1:16" x14ac:dyDescent="0.2">
      <c r="A12" s="11" t="s">
        <v>30</v>
      </c>
      <c r="B12" s="23">
        <f>B11-B6</f>
        <v>0.58199999999999996</v>
      </c>
      <c r="C12" s="23">
        <f t="shared" ref="C12:N12" si="4">C11-C6</f>
        <v>0.58199999999999996</v>
      </c>
      <c r="D12" s="23">
        <f t="shared" si="4"/>
        <v>0.58199999999999996</v>
      </c>
      <c r="E12" s="23">
        <f t="shared" si="4"/>
        <v>0.58199999999999996</v>
      </c>
      <c r="F12" s="23">
        <f t="shared" si="4"/>
        <v>0.58199999999999996</v>
      </c>
      <c r="G12" s="23">
        <f t="shared" si="4"/>
        <v>0.58199999999999996</v>
      </c>
      <c r="H12" s="23">
        <f t="shared" si="4"/>
        <v>0.58199999999999996</v>
      </c>
      <c r="I12" s="23">
        <f t="shared" si="4"/>
        <v>0.58199999999999996</v>
      </c>
      <c r="J12" s="23">
        <f t="shared" si="4"/>
        <v>0.58199999999999996</v>
      </c>
      <c r="K12" s="23">
        <f t="shared" si="4"/>
        <v>0.58199999999999996</v>
      </c>
      <c r="L12" s="23">
        <f t="shared" si="4"/>
        <v>0.58199999999999996</v>
      </c>
      <c r="M12" s="23">
        <f t="shared" si="4"/>
        <v>0.58199999999999996</v>
      </c>
      <c r="N12" s="23">
        <f t="shared" si="4"/>
        <v>0.58199999999999996</v>
      </c>
      <c r="O12" s="36">
        <f>N5*N12</f>
        <v>13967.999999999998</v>
      </c>
      <c r="P12" t="s">
        <v>34</v>
      </c>
    </row>
    <row r="13" spans="1:16" x14ac:dyDescent="0.2">
      <c r="A13" s="5" t="s">
        <v>31</v>
      </c>
      <c r="B13" s="6">
        <v>752</v>
      </c>
      <c r="C13" s="6">
        <v>3000</v>
      </c>
      <c r="D13" s="6">
        <v>52</v>
      </c>
      <c r="E13" s="6">
        <v>120</v>
      </c>
      <c r="F13" s="6">
        <v>3000</v>
      </c>
      <c r="G13" s="6">
        <v>500</v>
      </c>
      <c r="H13" s="6">
        <v>600</v>
      </c>
      <c r="I13" s="6">
        <v>300</v>
      </c>
      <c r="J13" s="6">
        <v>700</v>
      </c>
      <c r="K13" s="6">
        <v>800</v>
      </c>
      <c r="L13" s="6">
        <v>60</v>
      </c>
      <c r="M13" s="6">
        <v>630</v>
      </c>
      <c r="N13" s="13">
        <f>SUM(B13:M13)</f>
        <v>10514</v>
      </c>
    </row>
    <row r="14" spans="1:16" x14ac:dyDescent="0.2">
      <c r="A14" s="11" t="s">
        <v>32</v>
      </c>
      <c r="B14" s="23">
        <f>IF(B13="","0",B13/B5)</f>
        <v>0.376</v>
      </c>
      <c r="C14" s="23">
        <f>IF(C13="","0%",C13/C5)</f>
        <v>1.5</v>
      </c>
      <c r="D14" s="23">
        <f t="shared" ref="D14:M14" si="5">IF(D13="","",D13/D5)</f>
        <v>2.5999999999999999E-2</v>
      </c>
      <c r="E14" s="23">
        <f t="shared" si="5"/>
        <v>0.06</v>
      </c>
      <c r="F14" s="23">
        <f t="shared" si="5"/>
        <v>1.5</v>
      </c>
      <c r="G14" s="23">
        <f t="shared" si="5"/>
        <v>0.25</v>
      </c>
      <c r="H14" s="23">
        <f t="shared" si="5"/>
        <v>0.3</v>
      </c>
      <c r="I14" s="23">
        <f t="shared" si="5"/>
        <v>0.15</v>
      </c>
      <c r="J14" s="23">
        <f t="shared" si="5"/>
        <v>0.35</v>
      </c>
      <c r="K14" s="23">
        <f t="shared" si="5"/>
        <v>0.4</v>
      </c>
      <c r="L14" s="23">
        <f t="shared" si="5"/>
        <v>0.03</v>
      </c>
      <c r="M14" s="23">
        <f t="shared" si="5"/>
        <v>0.315</v>
      </c>
      <c r="N14" s="13"/>
    </row>
    <row r="15" spans="1:16" ht="112" x14ac:dyDescent="0.2">
      <c r="A15" s="34" t="s">
        <v>33</v>
      </c>
      <c r="B15" s="35" t="str">
        <f>IF(B14&lt;B12,"ok rentable","attention, frais réels supérieurs à l'abattement")</f>
        <v>ok rentable</v>
      </c>
      <c r="C15" s="35" t="str">
        <f>_xlfn.IFS(C14&lt;C12,"ok rentable",C14=C12,"attention se renseigner auprès d'un conseiller",C14&gt;C12,"attention frais réels supérieurs à l'abattement --&gt; pas rentable")</f>
        <v>attention frais réels supérieurs à l'abattement --&gt; pas rentable</v>
      </c>
      <c r="D15" s="35" t="str">
        <f t="shared" ref="D15:M15" si="6">IF(D14&lt;D12,"ok rentable","attention, frais réels supérieurs à l'abattement")</f>
        <v>ok rentable</v>
      </c>
      <c r="E15" s="35" t="str">
        <f t="shared" si="6"/>
        <v>ok rentable</v>
      </c>
      <c r="F15" s="35" t="str">
        <f t="shared" si="6"/>
        <v>attention, frais réels supérieurs à l'abattement</v>
      </c>
      <c r="G15" s="35" t="str">
        <f t="shared" si="6"/>
        <v>ok rentable</v>
      </c>
      <c r="H15" s="35" t="str">
        <f t="shared" si="6"/>
        <v>ok rentable</v>
      </c>
      <c r="I15" s="35" t="str">
        <f t="shared" si="6"/>
        <v>ok rentable</v>
      </c>
      <c r="J15" s="35" t="str">
        <f t="shared" si="6"/>
        <v>ok rentable</v>
      </c>
      <c r="K15" s="35" t="str">
        <f t="shared" si="6"/>
        <v>ok rentable</v>
      </c>
      <c r="L15" s="35" t="str">
        <f t="shared" si="6"/>
        <v>ok rentable</v>
      </c>
      <c r="M15" s="35" t="str">
        <f t="shared" si="6"/>
        <v>ok rentable</v>
      </c>
    </row>
    <row r="16" spans="1:16" x14ac:dyDescent="0.2">
      <c r="A16" s="1"/>
    </row>
    <row r="17" spans="1:16" x14ac:dyDescent="0.2">
      <c r="A17" s="1"/>
      <c r="C17" s="1"/>
    </row>
    <row r="18" spans="1:16" x14ac:dyDescent="0.2">
      <c r="A18" s="1"/>
    </row>
    <row r="19" spans="1:16" x14ac:dyDescent="0.2">
      <c r="A19" s="1"/>
    </row>
    <row r="20" spans="1:16" x14ac:dyDescent="0.2">
      <c r="A20" s="1"/>
    </row>
    <row r="21" spans="1:16" x14ac:dyDescent="0.2">
      <c r="A21" s="1"/>
      <c r="P21" t="s">
        <v>36</v>
      </c>
    </row>
    <row r="22" spans="1:16" x14ac:dyDescent="0.2">
      <c r="A22" s="1"/>
    </row>
    <row r="23" spans="1:16" x14ac:dyDescent="0.2">
      <c r="A23" s="1"/>
    </row>
    <row r="24" spans="1:16" x14ac:dyDescent="0.2">
      <c r="A24" s="1"/>
    </row>
  </sheetData>
  <phoneticPr fontId="3" type="noConversion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6553423-FDE1-4CA6-9004-64BECAE0E49F}">
          <x14:formula1>
            <xm:f>Paramètres!$A$4:$A$6</xm:f>
          </x14:formula1>
          <xm:sqref>M2</xm:sqref>
        </x14:dataValidation>
        <x14:dataValidation type="list" allowBlank="1" showInputMessage="1" showErrorMessage="1" xr:uid="{5A723CE1-8F91-4842-8D28-1972BC9B8C56}">
          <x14:formula1>
            <xm:f>Paramètres!$C$4:$C$5</xm:f>
          </x14:formula1>
          <xm:sqref>B7:M7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Paramètres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Emmanuel ALBERT</dc:creator>
  <cp:lastModifiedBy>Antonin BOIVEAU</cp:lastModifiedBy>
  <dcterms:created xsi:type="dcterms:W3CDTF">2015-06-05T18:19:34Z</dcterms:created>
  <dcterms:modified xsi:type="dcterms:W3CDTF">2022-04-07T14:27:42Z</dcterms:modified>
</cp:coreProperties>
</file>